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amer\Calculators\"/>
    </mc:Choice>
  </mc:AlternateContent>
  <xr:revisionPtr revIDLastSave="0" documentId="13_ncr:1_{BEB70859-A157-4E16-821F-566932DEDDFD}" xr6:coauthVersionLast="47" xr6:coauthVersionMax="47" xr10:uidLastSave="{00000000-0000-0000-0000-000000000000}"/>
  <bookViews>
    <workbookView xWindow="-120" yWindow="-120" windowWidth="29040" windowHeight="15840" xr2:uid="{65F43146-6C63-47B1-A04C-7A0D0DEE85B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C47" i="1"/>
  <c r="L9" i="1"/>
  <c r="L27" i="1"/>
  <c r="O40" i="1" l="1"/>
  <c r="O51" i="1" s="1"/>
  <c r="C39" i="1"/>
  <c r="F39" i="1"/>
  <c r="G39" i="1"/>
  <c r="B39" i="1" s="1"/>
  <c r="E13" i="1"/>
  <c r="C46" i="1"/>
  <c r="F34" i="1"/>
  <c r="O52" i="1"/>
  <c r="C35" i="1"/>
  <c r="C36" i="1"/>
  <c r="C37" i="1"/>
  <c r="C38" i="1"/>
  <c r="C40" i="1"/>
  <c r="C41" i="1"/>
  <c r="C34" i="1"/>
  <c r="F35" i="1"/>
  <c r="F36" i="1"/>
  <c r="F37" i="1"/>
  <c r="F38" i="1"/>
  <c r="F40" i="1"/>
  <c r="F41" i="1"/>
  <c r="G34" i="1"/>
  <c r="E34" i="1" s="1"/>
  <c r="G35" i="1"/>
  <c r="B35" i="1" s="1"/>
  <c r="G36" i="1"/>
  <c r="B36" i="1" s="1"/>
  <c r="G37" i="1"/>
  <c r="B37" i="1" s="1"/>
  <c r="G38" i="1"/>
  <c r="B38" i="1" s="1"/>
  <c r="G40" i="1"/>
  <c r="E40" i="1" s="1"/>
  <c r="G41" i="1"/>
  <c r="E14" i="1"/>
  <c r="E17" i="1" s="1"/>
  <c r="E39" i="1" l="1"/>
  <c r="D39" i="1"/>
  <c r="E36" i="1"/>
  <c r="E15" i="1"/>
  <c r="E16" i="1" s="1"/>
  <c r="O39" i="1"/>
  <c r="D46" i="1"/>
  <c r="K46" i="1"/>
  <c r="E20" i="1"/>
  <c r="D34" i="1"/>
  <c r="B34" i="1"/>
  <c r="N52" i="1"/>
  <c r="D40" i="1"/>
  <c r="B40" i="1"/>
  <c r="D41" i="1"/>
  <c r="B41" i="1"/>
  <c r="E38" i="1"/>
  <c r="D38" i="1"/>
  <c r="E37" i="1"/>
  <c r="D37" i="1"/>
  <c r="D36" i="1"/>
  <c r="E35" i="1"/>
  <c r="D35" i="1"/>
  <c r="E25" i="1" s="1"/>
  <c r="N51" i="1"/>
  <c r="N50" i="1"/>
  <c r="E41" i="1"/>
  <c r="E22" i="1" l="1"/>
  <c r="O50" i="1"/>
  <c r="O38" i="1"/>
  <c r="J46" i="1"/>
  <c r="E21" i="1"/>
  <c r="E2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E23" i="1"/>
  <c r="O49" i="1" l="1"/>
  <c r="O37" i="1"/>
  <c r="N49" i="1"/>
  <c r="J47" i="1"/>
  <c r="I46" i="1"/>
  <c r="O48" i="1" l="1"/>
  <c r="O36" i="1"/>
  <c r="N48" i="1"/>
  <c r="J48" i="1"/>
  <c r="I47" i="1"/>
  <c r="O47" i="1" l="1"/>
  <c r="O35" i="1"/>
  <c r="N47" i="1"/>
  <c r="J49" i="1"/>
  <c r="I48" i="1"/>
  <c r="O46" i="1" l="1"/>
  <c r="O34" i="1"/>
  <c r="N46" i="1"/>
  <c r="D47" i="1" s="1"/>
  <c r="J50" i="1"/>
  <c r="I49" i="1"/>
  <c r="D48" i="1" l="1"/>
  <c r="J51" i="1"/>
  <c r="I50" i="1"/>
  <c r="D49" i="1" l="1"/>
  <c r="C48" i="1"/>
  <c r="J52" i="1"/>
  <c r="I51" i="1"/>
  <c r="D50" i="1" l="1"/>
  <c r="C49" i="1"/>
  <c r="J53" i="1"/>
  <c r="I52" i="1"/>
  <c r="D51" i="1" l="1"/>
  <c r="C50" i="1"/>
  <c r="J54" i="1"/>
  <c r="I53" i="1"/>
  <c r="D52" i="1" l="1"/>
  <c r="C51" i="1"/>
  <c r="J55" i="1"/>
  <c r="I54" i="1"/>
  <c r="D53" i="1" l="1"/>
  <c r="C52" i="1"/>
  <c r="J56" i="1"/>
  <c r="I55" i="1"/>
  <c r="C53" i="1" l="1"/>
  <c r="D54" i="1"/>
  <c r="I56" i="1"/>
  <c r="L20" i="1" s="1"/>
  <c r="L19" i="1"/>
  <c r="L22" i="1" s="1"/>
  <c r="C54" i="1" l="1"/>
  <c r="D55" i="1"/>
  <c r="L24" i="1"/>
  <c r="L25" i="1" l="1"/>
  <c r="D56" i="1"/>
  <c r="C55" i="1"/>
  <c r="C56" i="1" l="1"/>
  <c r="L8" i="1"/>
  <c r="L11" i="1" s="1"/>
  <c r="L14" i="1" l="1"/>
  <c r="L29" i="1" s="1"/>
</calcChain>
</file>

<file path=xl/sharedStrings.xml><?xml version="1.0" encoding="utf-8"?>
<sst xmlns="http://schemas.openxmlformats.org/spreadsheetml/2006/main" count="116" uniqueCount="83">
  <si>
    <t>سعر السهم التقديري حسب منهج وارن بافيت Stock Projected Price as per Warren Buffett Style l</t>
  </si>
  <si>
    <t>بيانات السهم بنهاية العام</t>
  </si>
  <si>
    <t>السهم</t>
  </si>
  <si>
    <t>السعر الحالي</t>
  </si>
  <si>
    <t>صافي الربح</t>
  </si>
  <si>
    <t>التوزيعات النقدية السنوية للسهم</t>
  </si>
  <si>
    <t>قيمة حقوق الملكية</t>
  </si>
  <si>
    <t>Company</t>
  </si>
  <si>
    <t>Current Price</t>
  </si>
  <si>
    <t>Net Profit</t>
  </si>
  <si>
    <t xml:space="preserve">Shareholders Equity  </t>
  </si>
  <si>
    <t>العائد على حقوق الملكية</t>
  </si>
  <si>
    <t>P/E Ratio High</t>
  </si>
  <si>
    <t>Pay-Out Ratio</t>
  </si>
  <si>
    <t>معدل توزيع الأرباح</t>
  </si>
  <si>
    <t>أعلى مكرر ربحية</t>
  </si>
  <si>
    <t>أقل مكرر ربحية</t>
  </si>
  <si>
    <t>معدل مكرر الربحية</t>
  </si>
  <si>
    <t>Average P/E Ratio</t>
  </si>
  <si>
    <t>Sustainable Growth Rate</t>
  </si>
  <si>
    <t>معدل النمو المستدام</t>
  </si>
  <si>
    <t>ربحية السهم</t>
  </si>
  <si>
    <t>القيمة الدفترية للسهم</t>
  </si>
  <si>
    <t>EPS</t>
  </si>
  <si>
    <t>BVPS</t>
  </si>
  <si>
    <t>مكرر ربحية السهم</t>
  </si>
  <si>
    <t>P/E</t>
  </si>
  <si>
    <t>Earnings Yield</t>
  </si>
  <si>
    <t>معدل عائد الأرباح</t>
  </si>
  <si>
    <t>Government Bond Yield</t>
  </si>
  <si>
    <t>البيانات السنوية التاريخية</t>
  </si>
  <si>
    <t>Year</t>
  </si>
  <si>
    <t>DPS</t>
  </si>
  <si>
    <t>Dividend per Share (DPS)</t>
  </si>
  <si>
    <t>ROE</t>
  </si>
  <si>
    <t>Return on Equity (ROE)</t>
  </si>
  <si>
    <t>P/E  High</t>
  </si>
  <si>
    <t>P/E  Low</t>
  </si>
  <si>
    <t>Number of Shares</t>
  </si>
  <si>
    <t>عدد الأسهم القائمة</t>
  </si>
  <si>
    <t>Outstanding Shares</t>
  </si>
  <si>
    <t>P/E Ratio Low</t>
  </si>
  <si>
    <t>السعر للقيمة الدفترية</t>
  </si>
  <si>
    <t>P/BV</t>
  </si>
  <si>
    <t>Projected Date using Historical Earning Growth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</si>
  <si>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</si>
  <si>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</si>
  <si>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</si>
  <si>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</si>
  <si>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</si>
  <si>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</si>
  <si>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</si>
  <si>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</si>
  <si>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</si>
  <si>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</si>
  <si>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Current</t>
  </si>
  <si>
    <t>النتائج النهائية</t>
  </si>
  <si>
    <t>EPS after 10 Years</t>
  </si>
  <si>
    <t>Sum of Dividend Paid</t>
  </si>
  <si>
    <t>مجموع التوزيعات النقدية</t>
  </si>
  <si>
    <t>سعر السهم المستقبلي المتوقع</t>
  </si>
  <si>
    <t>العائد الكلي المتوقع</t>
  </si>
  <si>
    <t>Projected Price</t>
  </si>
  <si>
    <t>Total Gain</t>
  </si>
  <si>
    <t>Share Highest Price</t>
  </si>
  <si>
    <t>Share Lowest Price</t>
  </si>
  <si>
    <t>Projected Return</t>
  </si>
  <si>
    <t>Projected Date using  Sustainable Growth Rate</t>
  </si>
  <si>
    <t>باستخدام بيانات معدل نمو الأرباح التاريخي Historical Earning Growth</t>
  </si>
  <si>
    <t>باستخدام بيانات معدل النمو المستدام  Sustainable Growth Rate</t>
  </si>
  <si>
    <t>معدل العائد السنوي المتوقع</t>
  </si>
  <si>
    <t xml:space="preserve">   معدل النمو المستدام = العائد على حقوق الملكية × نسبة الأرباح المحتجزة</t>
  </si>
  <si>
    <t>DPS ACR</t>
  </si>
  <si>
    <t>Earnings ACR</t>
  </si>
  <si>
    <t>Relative Fair Value Price</t>
  </si>
  <si>
    <t>ربحية السهم بعد 10 سنوات</t>
  </si>
  <si>
    <t>اس تي سي</t>
  </si>
  <si>
    <t>عائد السندات الحكومية 10 سنوات</t>
  </si>
  <si>
    <t>#</t>
  </si>
  <si>
    <t>بيانات خاصة بمعدل الأسعار بآخر 7 سنوات</t>
  </si>
  <si>
    <t>سعر السهم العادل مقارنة بعائد السندات</t>
  </si>
  <si>
    <t>سعر السهم العادل بالنظر لقيمته المستقبلية</t>
  </si>
  <si>
    <t>Fair Value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</si>
</sst>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"/>
  </numFmts>
  <fonts count="2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8"/>
      <color theme="1"/>
      <name val="Tahoma"/>
      <family val="2"/>
    </font>
    <font>
      <b/>
      <sz val="10"/>
      <color theme="0"/>
      <name val="Tahoma"/>
      <family val="2"/>
    </font>
    <font>
      <i/>
      <sz val="11"/>
      <color theme="0" tint="-0.249977111117893"/>
      <name val="Arial"/>
      <family val="2"/>
      <scheme val="minor"/>
    </font>
    <font>
      <b/>
      <sz val="10"/>
      <color rgb="FFFF6600"/>
      <name val="Tahoma"/>
      <family val="2"/>
    </font>
    <font>
      <b/>
      <sz val="9"/>
      <color theme="0"/>
      <name val="Tahoma"/>
      <family val="2"/>
    </font>
    <font>
      <b/>
      <sz val="10"/>
      <color rgb="FF002060"/>
      <name val="Tahoma"/>
      <family val="2"/>
    </font>
    <font>
      <b/>
      <sz val="10"/>
      <color theme="1"/>
      <name val="Tahoma"/>
      <family val="2"/>
    </font>
    <font>
      <sz val="8"/>
      <name val="Arial"/>
      <family val="2"/>
      <scheme val="minor"/>
    </font>
    <font>
      <b/>
      <sz val="12"/>
      <color rgb="FF0070C0"/>
      <name val="Arial"/>
      <family val="2"/>
      <scheme val="minor"/>
    </font>
    <font>
      <b/>
      <sz val="12"/>
      <color rgb="FF0070C0"/>
      <name val="Tahoma"/>
      <family val="2"/>
    </font>
    <font>
      <b/>
      <sz val="20"/>
      <color rgb="FFFFC000"/>
      <name val="Tahoma"/>
      <family val="2"/>
    </font>
    <font>
      <sz val="8"/>
      <color rgb="FFFFC000"/>
      <name val="Tahoma"/>
      <family val="2"/>
    </font>
    <font>
      <b/>
      <sz val="12"/>
      <color rgb="FFF4E578"/>
      <name val="Tahoma"/>
      <family val="2"/>
    </font>
    <font>
      <u/>
      <sz val="11"/>
      <color theme="1"/>
      <name val="Arial"/>
      <family val="2"/>
      <scheme val="minor"/>
    </font>
    <font>
      <b/>
      <sz val="13"/>
      <color rgb="FFF4E578"/>
      <name val="Tahoma"/>
      <family val="2"/>
    </font>
    <font>
      <b/>
      <sz val="9"/>
      <color theme="3" tint="0.249977111117893"/>
      <name val="Tahoma"/>
      <family val="2"/>
    </font>
    <font>
      <b/>
      <sz val="14"/>
      <color rgb="FFF4E578"/>
      <name val="Tahoma"/>
      <family val="2"/>
    </font>
    <font>
      <b/>
      <sz val="10"/>
      <color theme="3" tint="0.249977111117893"/>
      <name val="Tahoma"/>
      <family val="2"/>
    </font>
    <font>
      <b/>
      <sz val="13"/>
      <color rgb="FF002060"/>
      <name val="Arial"/>
      <family val="2"/>
      <scheme val="minor"/>
    </font>
    <font>
      <b/>
      <sz val="12"/>
      <color rgb="FF00206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gradientFill degree="90">
        <stop position="0">
          <color theme="1" tint="0.49803155613879818"/>
        </stop>
        <stop position="1">
          <color theme="1" tint="0.25098422193060094"/>
        </stop>
      </gradientFill>
    </fill>
    <fill>
      <gradientFill degree="90">
        <stop position="0">
          <color theme="0"/>
        </stop>
        <stop position="1">
          <color theme="3" tint="0.80001220740379042"/>
        </stop>
      </gradientFill>
    </fill>
    <fill>
      <patternFill patternType="solid">
        <fgColor rgb="FFF4E578"/>
        <bgColor indexed="64"/>
      </patternFill>
    </fill>
    <fill>
      <patternFill patternType="solid">
        <fgColor theme="1" tint="4.9989318521683403E-2"/>
        <bgColor auto="1"/>
      </patternFill>
    </fill>
    <fill>
      <patternFill patternType="solid">
        <fgColor theme="0"/>
        <bgColor auto="1"/>
      </patternFill>
    </fill>
  </fills>
  <borders count="14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 style="double">
        <color theme="4"/>
      </right>
      <top/>
      <bottom/>
      <diagonal/>
    </border>
    <border>
      <left style="double">
        <color theme="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3" fillId="3" borderId="0" xfId="2" applyFont="1" applyFill="1" applyAlignment="1">
      <alignment vertical="center"/>
    </xf>
    <xf numFmtId="1" fontId="6" fillId="4" borderId="1" xfId="2" applyNumberFormat="1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1" fontId="6" fillId="4" borderId="1" xfId="2" applyNumberFormat="1" applyFont="1" applyFill="1" applyBorder="1" applyAlignment="1">
      <alignment horizontal="center" vertical="center" wrapText="1"/>
    </xf>
    <xf numFmtId="2" fontId="12" fillId="5" borderId="11" xfId="2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0" fontId="13" fillId="3" borderId="0" xfId="2" applyFont="1" applyFill="1" applyAlignment="1">
      <alignment vertical="center"/>
    </xf>
    <xf numFmtId="0" fontId="14" fillId="3" borderId="0" xfId="2" applyFont="1" applyFill="1" applyAlignment="1">
      <alignment vertical="center"/>
    </xf>
    <xf numFmtId="40" fontId="8" fillId="6" borderId="5" xfId="0" applyNumberFormat="1" applyFont="1" applyFill="1" applyBorder="1" applyAlignment="1">
      <alignment horizontal="center" vertical="center"/>
    </xf>
    <xf numFmtId="40" fontId="8" fillId="6" borderId="3" xfId="0" applyNumberFormat="1" applyFont="1" applyFill="1" applyBorder="1" applyAlignment="1">
      <alignment horizontal="center" vertical="center"/>
    </xf>
    <xf numFmtId="38" fontId="8" fillId="6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164" fontId="2" fillId="2" borderId="0" xfId="1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4" fontId="9" fillId="2" borderId="0" xfId="1" applyNumberFormat="1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4" fontId="0" fillId="2" borderId="10" xfId="1" applyNumberFormat="1" applyFont="1" applyFill="1" applyBorder="1" applyAlignment="1">
      <alignment horizontal="center" vertical="center"/>
    </xf>
    <xf numFmtId="164" fontId="0" fillId="2" borderId="6" xfId="1" applyNumberFormat="1" applyFont="1" applyFill="1" applyBorder="1" applyAlignment="1">
      <alignment horizontal="center" vertical="center"/>
    </xf>
    <xf numFmtId="165" fontId="0" fillId="2" borderId="9" xfId="0" applyNumberFormat="1" applyFill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 vertical="center"/>
    </xf>
    <xf numFmtId="40" fontId="0" fillId="2" borderId="6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2" borderId="0" xfId="1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2" fontId="17" fillId="7" borderId="11" xfId="2" applyNumberFormat="1" applyFont="1" applyFill="1" applyBorder="1" applyAlignment="1">
      <alignment horizontal="center" vertical="center"/>
    </xf>
    <xf numFmtId="0" fontId="4" fillId="8" borderId="0" xfId="2" applyFont="1" applyFill="1" applyAlignment="1">
      <alignment horizontal="center" vertical="center"/>
    </xf>
    <xf numFmtId="0" fontId="15" fillId="8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38" fontId="8" fillId="6" borderId="7" xfId="0" applyNumberFormat="1" applyFont="1" applyFill="1" applyBorder="1" applyAlignment="1">
      <alignment horizontal="center" vertical="center"/>
    </xf>
    <xf numFmtId="38" fontId="18" fillId="6" borderId="3" xfId="0" applyNumberFormat="1" applyFont="1" applyFill="1" applyBorder="1" applyAlignment="1">
      <alignment horizontal="center" vertical="center"/>
    </xf>
    <xf numFmtId="166" fontId="9" fillId="2" borderId="0" xfId="0" applyNumberFormat="1" applyFont="1" applyFill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0" fontId="7" fillId="8" borderId="1" xfId="2" applyFont="1" applyFill="1" applyBorder="1" applyAlignment="1">
      <alignment horizontal="center" vertical="center"/>
    </xf>
    <xf numFmtId="164" fontId="20" fillId="6" borderId="4" xfId="1" applyNumberFormat="1" applyFont="1" applyFill="1" applyBorder="1" applyAlignment="1">
      <alignment horizontal="center" vertical="center"/>
    </xf>
    <xf numFmtId="40" fontId="20" fillId="6" borderId="3" xfId="0" applyNumberFormat="1" applyFont="1" applyFill="1" applyBorder="1" applyAlignment="1">
      <alignment horizontal="center" vertical="center"/>
    </xf>
    <xf numFmtId="1" fontId="4" fillId="4" borderId="1" xfId="2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1" fontId="6" fillId="4" borderId="0" xfId="2" applyNumberFormat="1" applyFont="1" applyFill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19" fillId="4" borderId="0" xfId="2" applyFont="1" applyFill="1" applyAlignment="1">
      <alignment horizontal="center" vertical="center"/>
    </xf>
    <xf numFmtId="38" fontId="8" fillId="6" borderId="7" xfId="0" applyNumberFormat="1" applyFont="1" applyFill="1" applyBorder="1" applyAlignment="1">
      <alignment horizontal="center" vertical="center"/>
    </xf>
    <xf numFmtId="38" fontId="8" fillId="6" borderId="5" xfId="0" applyNumberFormat="1" applyFont="1" applyFill="1" applyBorder="1" applyAlignment="1">
      <alignment horizontal="center" vertical="center"/>
    </xf>
    <xf numFmtId="1" fontId="6" fillId="4" borderId="1" xfId="2" applyNumberFormat="1" applyFont="1" applyFill="1" applyBorder="1" applyAlignment="1">
      <alignment horizontal="center" vertical="center" wrapText="1"/>
    </xf>
    <xf numFmtId="0" fontId="4" fillId="4" borderId="0" xfId="2" applyFont="1" applyFill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3">
    <cellStyle name="Normal" xfId="0" builtinId="0"/>
    <cellStyle name="Normal 2" xfId="2" xr:uid="{9E1C075F-48D6-4DC9-A87E-6A5E5A9CF747}"/>
    <cellStyle name="Percent" xfId="1" builtinId="5"/>
  </cellStyles>
  <dxfs count="0"/>
  <tableStyles count="0" defaultTableStyle="TableStyleMedium2" defaultPivotStyle="PivotStyleLight16"/>
  <colors>
    <mruColors>
      <color rgb="FFF4E578"/>
      <color rgb="FFFFFD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0</xdr:row>
      <xdr:rowOff>38100</xdr:rowOff>
    </xdr:from>
    <xdr:to>
      <xdr:col>4</xdr:col>
      <xdr:colOff>323849</xdr:colOff>
      <xdr:row>0</xdr:row>
      <xdr:rowOff>19050</xdr:rowOff>
    </xdr:to>
    <xdr:sp macro="[1]!FinancialToMain" textlink="">
      <xdr:nvSpPr>
        <xdr:cNvPr id="2" name="Notched Right Arrow 6">
          <a:extLst>
            <a:ext uri="{FF2B5EF4-FFF2-40B4-BE49-F238E27FC236}">
              <a16:creationId xmlns:a16="http://schemas.microsoft.com/office/drawing/2014/main" id="{35E22D08-5233-4530-BEED-7D7E6DD61A8F}"/>
            </a:ext>
          </a:extLst>
        </xdr:cNvPr>
        <xdr:cNvSpPr/>
      </xdr:nvSpPr>
      <xdr:spPr>
        <a:xfrm>
          <a:off x="11416826926" y="38100"/>
          <a:ext cx="752475" cy="0"/>
        </a:xfrm>
        <a:prstGeom prst="notchedRightArrow">
          <a:avLst/>
        </a:prstGeom>
        <a:solidFill>
          <a:schemeClr val="accent1">
            <a:lumMod val="20000"/>
            <a:lumOff val="80000"/>
          </a:schemeClr>
        </a:solidFill>
        <a:scene3d>
          <a:camera prst="orthographicFront" fov="0">
            <a:rot lat="0" lon="0" rev="0"/>
          </a:camera>
          <a:lightRig rig="threePt" dir="t">
            <a:rot lat="0" lon="0" rev="0"/>
          </a:lightRig>
        </a:scene3d>
        <a:sp3d prstMaterial="matte">
          <a:bevelT h="22225" prst="softRound"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r" rtl="1"/>
          <a:endParaRPr lang="en-US" sz="1100"/>
        </a:p>
      </xdr:txBody>
    </xdr:sp>
    <xdr:clientData/>
  </xdr:twoCellAnchor>
  <xdr:twoCellAnchor>
    <xdr:from>
      <xdr:col>16</xdr:col>
      <xdr:colOff>804333</xdr:colOff>
      <xdr:row>21</xdr:row>
      <xdr:rowOff>116417</xdr:rowOff>
    </xdr:from>
    <xdr:to>
      <xdr:col>20</xdr:col>
      <xdr:colOff>127000</xdr:colOff>
      <xdr:row>23</xdr:row>
      <xdr:rowOff>105834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8F7C4E3-64E9-7DB6-9216-769E1097C85F}"/>
            </a:ext>
          </a:extLst>
        </xdr:cNvPr>
        <xdr:cNvSpPr txBox="1"/>
      </xdr:nvSpPr>
      <xdr:spPr>
        <a:xfrm>
          <a:off x="11256401583" y="4286250"/>
          <a:ext cx="2529417" cy="402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algn="ctr" rtl="1"/>
          <a:r>
            <a:rPr lang="ar-JO" sz="1400" b="1" i="1" kern="1200">
              <a:solidFill>
                <a:srgbClr val="FF0000"/>
              </a:solidFill>
            </a:rPr>
            <a:t>تعبئة</a:t>
          </a:r>
          <a:r>
            <a:rPr lang="ar-JO" sz="1400" b="1" i="1" kern="1200" baseline="0">
              <a:solidFill>
                <a:srgbClr val="FF0000"/>
              </a:solidFill>
            </a:rPr>
            <a:t> البنود ذات اللون الأصفر فقط</a:t>
          </a:r>
          <a:endParaRPr lang="ar-JO" sz="1400" b="1" i="1" kern="120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1280583</xdr:colOff>
      <xdr:row>22</xdr:row>
      <xdr:rowOff>95251</xdr:rowOff>
    </xdr:from>
    <xdr:to>
      <xdr:col>16</xdr:col>
      <xdr:colOff>804333</xdr:colOff>
      <xdr:row>33</xdr:row>
      <xdr:rowOff>31750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ABAD6BA9-5223-F59D-6ADF-8A1162A98D3D}"/>
            </a:ext>
          </a:extLst>
        </xdr:cNvPr>
        <xdr:cNvCxnSpPr>
          <a:stCxn id="3" idx="3"/>
        </xdr:cNvCxnSpPr>
      </xdr:nvCxnSpPr>
      <xdr:spPr>
        <a:xfrm>
          <a:off x="11258931000" y="4487334"/>
          <a:ext cx="1778000" cy="224366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63500</xdr:colOff>
      <xdr:row>11</xdr:row>
      <xdr:rowOff>42333</xdr:rowOff>
    </xdr:from>
    <xdr:to>
      <xdr:col>16</xdr:col>
      <xdr:colOff>804333</xdr:colOff>
      <xdr:row>22</xdr:row>
      <xdr:rowOff>95251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14941E7D-719B-4C13-B2E3-842D344E5A01}"/>
            </a:ext>
          </a:extLst>
        </xdr:cNvPr>
        <xdr:cNvCxnSpPr>
          <a:cxnSpLocks/>
          <a:stCxn id="3" idx="3"/>
        </xdr:cNvCxnSpPr>
      </xdr:nvCxnSpPr>
      <xdr:spPr>
        <a:xfrm flipV="1">
          <a:off x="11258931000" y="2508250"/>
          <a:ext cx="10128250" cy="1979084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8;&#1581;&#1604;&#1610;&#1604;%20&#1575;&#1604;&#1602;&#1608;&#1575;&#1574;&#1605;%20&#1575;&#1604;&#1605;&#1575;&#1604;&#1610;&#157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الصفحة الرئيسية"/>
      <sheetName val="تحليل قوائم مالية"/>
      <sheetName val="تحليل التدفقات النقدية المستقبل"/>
      <sheetName val="Risk Rating"/>
      <sheetName val="Loans input"/>
      <sheetName val="مدخلات التدفق النقدي"/>
      <sheetName val="تدفق نقدي مستقبلي"/>
      <sheetName val="Ads"/>
      <sheetName val="تحليل القوائم المالية"/>
    </sheetNames>
    <definedNames>
      <definedName name="FinancialToMain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CD5B6-F0AB-4E22-97E1-49000D739EDB}">
  <dimension ref="A1:BK253"/>
  <sheetViews>
    <sheetView rightToLeft="1" tabSelected="1" zoomScale="90" zoomScaleNormal="90" workbookViewId="0">
      <selection activeCell="S33" sqref="S33"/>
    </sheetView>
  </sheetViews>
  <sheetFormatPr defaultColWidth="9" defaultRowHeight="14.25" x14ac:dyDescent="0.2"/>
  <cols>
    <col min="1" max="1" width="2.375" style="12" customWidth="1"/>
    <col min="2" max="2" width="8.25" style="12" customWidth="1"/>
    <col min="3" max="3" width="8.375" style="12" customWidth="1"/>
    <col min="4" max="4" width="8.75" style="12" customWidth="1"/>
    <col min="5" max="5" width="15.625" style="12" customWidth="1"/>
    <col min="6" max="6" width="8.75" style="12" customWidth="1"/>
    <col min="7" max="7" width="8.125" style="12" customWidth="1"/>
    <col min="8" max="8" width="6.625" style="12" customWidth="1"/>
    <col min="9" max="9" width="9.25" style="12" customWidth="1"/>
    <col min="10" max="10" width="14.25" style="12" customWidth="1"/>
    <col min="11" max="11" width="18.125" style="12" customWidth="1"/>
    <col min="12" max="12" width="10.25" style="12" customWidth="1"/>
    <col min="13" max="13" width="17.875" style="12" bestFit="1" customWidth="1"/>
    <col min="14" max="14" width="18.125" style="12" customWidth="1"/>
    <col min="15" max="15" width="8.375" style="12" customWidth="1"/>
    <col min="16" max="16" width="3" style="12" customWidth="1"/>
    <col min="17" max="17" width="12.125" style="12" customWidth="1"/>
    <col min="18" max="18" width="9" style="12"/>
    <col min="19" max="19" width="10.25" style="12" customWidth="1"/>
    <col min="20" max="20" width="10.625" style="12" customWidth="1"/>
    <col min="21" max="21" width="1.875" style="12" customWidth="1"/>
    <col min="22" max="16384" width="9" style="12"/>
  </cols>
  <sheetData>
    <row r="1" spans="1:63" ht="56.25" customHeight="1" x14ac:dyDescent="0.2">
      <c r="A1" s="1"/>
      <c r="B1" s="7" t="s">
        <v>0</v>
      </c>
      <c r="C1" s="7"/>
      <c r="D1" s="7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</row>
    <row r="2" spans="1:63" ht="8.25" customHeight="1" x14ac:dyDescent="0.2">
      <c r="A2" s="1"/>
      <c r="P2" s="6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63" ht="19.5" customHeight="1" x14ac:dyDescent="0.2">
      <c r="A3" s="1"/>
      <c r="B3" s="54" t="s">
        <v>1</v>
      </c>
      <c r="C3" s="54"/>
      <c r="D3" s="54"/>
      <c r="E3" s="54"/>
      <c r="F3" s="54"/>
      <c r="G3" s="54"/>
      <c r="H3" s="54"/>
      <c r="I3" s="3"/>
      <c r="J3" s="50" t="s">
        <v>56</v>
      </c>
      <c r="K3" s="50"/>
      <c r="L3" s="50"/>
      <c r="M3" s="50"/>
      <c r="N3" s="50"/>
      <c r="O3" s="50"/>
      <c r="P3" s="3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63" ht="3" customHeight="1" x14ac:dyDescent="0.2">
      <c r="A4" s="1"/>
      <c r="B4" s="30"/>
      <c r="C4" s="30"/>
      <c r="D4" s="30"/>
      <c r="E4" s="30"/>
      <c r="F4" s="30"/>
      <c r="G4" s="30"/>
      <c r="H4" s="30"/>
      <c r="I4" s="3"/>
      <c r="J4" s="31"/>
      <c r="K4" s="31"/>
      <c r="L4" s="31"/>
      <c r="M4" s="31"/>
      <c r="N4" s="31"/>
      <c r="O4" s="31"/>
      <c r="P4" s="37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63" x14ac:dyDescent="0.2">
      <c r="A5" s="1"/>
      <c r="B5" s="45" t="s">
        <v>2</v>
      </c>
      <c r="C5" s="45"/>
      <c r="D5" s="56"/>
      <c r="E5" s="34" t="s">
        <v>76</v>
      </c>
      <c r="F5" s="45" t="s">
        <v>7</v>
      </c>
      <c r="G5" s="45"/>
      <c r="H5" s="45"/>
      <c r="I5" s="3"/>
      <c r="P5" s="6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63" ht="17.25" customHeight="1" x14ac:dyDescent="0.2">
      <c r="A6" s="1"/>
      <c r="B6" s="45" t="s">
        <v>39</v>
      </c>
      <c r="C6" s="45"/>
      <c r="D6" s="56"/>
      <c r="E6" s="34">
        <v>5000000000</v>
      </c>
      <c r="F6" s="57" t="s">
        <v>40</v>
      </c>
      <c r="G6" s="45"/>
      <c r="H6" s="45"/>
      <c r="I6" s="3"/>
      <c r="J6" s="43" t="s">
        <v>68</v>
      </c>
      <c r="K6" s="43"/>
      <c r="L6" s="43"/>
      <c r="M6" s="43"/>
      <c r="N6" s="43"/>
      <c r="O6" s="43"/>
      <c r="P6" s="3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63" x14ac:dyDescent="0.2">
      <c r="A7" s="1"/>
      <c r="B7" s="45" t="s">
        <v>3</v>
      </c>
      <c r="C7" s="45"/>
      <c r="D7" s="56"/>
      <c r="E7" s="39">
        <v>41.1</v>
      </c>
      <c r="F7" s="45" t="s">
        <v>8</v>
      </c>
      <c r="G7" s="45"/>
      <c r="H7" s="45"/>
      <c r="I7" s="3"/>
      <c r="P7" s="6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63" x14ac:dyDescent="0.2">
      <c r="A8" s="1"/>
      <c r="B8" s="45" t="s">
        <v>4</v>
      </c>
      <c r="C8" s="45"/>
      <c r="D8" s="56"/>
      <c r="E8" s="34">
        <v>13295381000</v>
      </c>
      <c r="F8" s="45" t="s">
        <v>9</v>
      </c>
      <c r="G8" s="45"/>
      <c r="H8" s="45"/>
      <c r="I8" s="3"/>
      <c r="J8" s="45" t="s">
        <v>75</v>
      </c>
      <c r="K8" s="45"/>
      <c r="L8" s="14">
        <f>D56</f>
        <v>2.6488751387895255</v>
      </c>
      <c r="M8" s="45" t="s">
        <v>57</v>
      </c>
      <c r="N8" s="45"/>
      <c r="P8" s="6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63" x14ac:dyDescent="0.2">
      <c r="A9" s="1"/>
      <c r="B9" s="45" t="s">
        <v>5</v>
      </c>
      <c r="C9" s="45"/>
      <c r="D9" s="56"/>
      <c r="E9" s="39">
        <v>2.6</v>
      </c>
      <c r="F9" s="45" t="s">
        <v>33</v>
      </c>
      <c r="G9" s="45"/>
      <c r="H9" s="45"/>
      <c r="I9" s="3"/>
      <c r="J9" s="45" t="s">
        <v>59</v>
      </c>
      <c r="K9" s="45"/>
      <c r="L9" s="14">
        <f>SUM(C46:C56)</f>
        <v>13.129072604600621</v>
      </c>
      <c r="M9" s="45" t="s">
        <v>58</v>
      </c>
      <c r="N9" s="45"/>
      <c r="P9" s="6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</row>
    <row r="10" spans="1:63" ht="15" thickBot="1" x14ac:dyDescent="0.25">
      <c r="A10" s="1"/>
      <c r="B10" s="45" t="s">
        <v>6</v>
      </c>
      <c r="C10" s="45"/>
      <c r="D10" s="56"/>
      <c r="E10" s="34">
        <v>78984945000</v>
      </c>
      <c r="F10" s="45" t="s">
        <v>10</v>
      </c>
      <c r="G10" s="45"/>
      <c r="H10" s="45"/>
      <c r="I10" s="3"/>
      <c r="P10" s="6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63" ht="17.25" thickTop="1" thickBot="1" x14ac:dyDescent="0.25">
      <c r="A11" s="1"/>
      <c r="B11" s="45" t="s">
        <v>77</v>
      </c>
      <c r="C11" s="45"/>
      <c r="D11" s="56"/>
      <c r="E11" s="38">
        <v>5.1200000000000002E-2</v>
      </c>
      <c r="F11" s="45" t="s">
        <v>29</v>
      </c>
      <c r="G11" s="45"/>
      <c r="H11" s="45"/>
      <c r="I11" s="3"/>
      <c r="J11" s="41" t="s">
        <v>60</v>
      </c>
      <c r="K11" s="42"/>
      <c r="L11" s="5">
        <f>E25*L8</f>
        <v>22.239143288433272</v>
      </c>
      <c r="M11" s="41" t="s">
        <v>62</v>
      </c>
      <c r="N11" s="41"/>
      <c r="P11" s="6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63" ht="4.5" customHeight="1" thickTop="1" x14ac:dyDescent="0.2">
      <c r="A12" s="1"/>
      <c r="B12" s="13"/>
      <c r="C12" s="13"/>
      <c r="D12" s="13"/>
      <c r="E12" s="15"/>
      <c r="I12" s="3"/>
      <c r="P12" s="6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63" x14ac:dyDescent="0.2">
      <c r="A13" s="1"/>
      <c r="B13" s="45" t="s">
        <v>21</v>
      </c>
      <c r="C13" s="45"/>
      <c r="D13" s="45"/>
      <c r="E13" s="35">
        <f>E8/E6</f>
        <v>2.6590761999999999</v>
      </c>
      <c r="F13" s="45" t="s">
        <v>23</v>
      </c>
      <c r="G13" s="45"/>
      <c r="H13" s="45"/>
      <c r="I13" s="3"/>
      <c r="J13" s="45" t="s">
        <v>61</v>
      </c>
      <c r="K13" s="45"/>
      <c r="L13" s="14">
        <f>L11+L9</f>
        <v>35.368215893033891</v>
      </c>
      <c r="M13" s="45" t="s">
        <v>63</v>
      </c>
      <c r="N13" s="45"/>
      <c r="P13" s="6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63" ht="15" x14ac:dyDescent="0.2">
      <c r="A14" s="1"/>
      <c r="B14" s="45" t="s">
        <v>22</v>
      </c>
      <c r="C14" s="45"/>
      <c r="D14" s="45"/>
      <c r="E14" s="14">
        <f>E10/E6</f>
        <v>15.796989</v>
      </c>
      <c r="F14" s="45" t="s">
        <v>24</v>
      </c>
      <c r="G14" s="45"/>
      <c r="H14" s="45"/>
      <c r="I14" s="3"/>
      <c r="J14" s="45" t="s">
        <v>70</v>
      </c>
      <c r="K14" s="45"/>
      <c r="L14" s="16">
        <f>((L13/E7)^(1/10))-1</f>
        <v>-1.4907226627753345E-2</v>
      </c>
      <c r="M14" s="45" t="s">
        <v>66</v>
      </c>
      <c r="N14" s="45"/>
      <c r="P14" s="6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63" x14ac:dyDescent="0.2">
      <c r="A15" s="1"/>
      <c r="B15" s="45" t="s">
        <v>25</v>
      </c>
      <c r="C15" s="45"/>
      <c r="D15" s="45"/>
      <c r="E15" s="17">
        <f>E7/E13</f>
        <v>15.45649575593208</v>
      </c>
      <c r="F15" s="45" t="s">
        <v>26</v>
      </c>
      <c r="G15" s="45"/>
      <c r="H15" s="45"/>
      <c r="I15" s="3"/>
      <c r="P15" s="6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63" ht="18.75" customHeight="1" x14ac:dyDescent="0.2">
      <c r="A16" s="1"/>
      <c r="B16" s="45" t="s">
        <v>28</v>
      </c>
      <c r="C16" s="45"/>
      <c r="D16" s="45"/>
      <c r="E16" s="18">
        <f>1/E15</f>
        <v>6.469771776155718E-2</v>
      </c>
      <c r="F16" s="45" t="s">
        <v>27</v>
      </c>
      <c r="G16" s="45"/>
      <c r="H16" s="45"/>
      <c r="I16" s="3"/>
      <c r="J16" s="43" t="s">
        <v>69</v>
      </c>
      <c r="K16" s="43"/>
      <c r="L16" s="43"/>
      <c r="M16" s="43"/>
      <c r="N16" s="43"/>
      <c r="O16" s="43"/>
      <c r="P16" s="3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">
      <c r="A17" s="1"/>
      <c r="B17" s="45" t="s">
        <v>42</v>
      </c>
      <c r="C17" s="45"/>
      <c r="D17" s="45"/>
      <c r="E17" s="14">
        <f>E7/E14</f>
        <v>2.6017616395124414</v>
      </c>
      <c r="F17" s="45" t="s">
        <v>43</v>
      </c>
      <c r="G17" s="45"/>
      <c r="H17" s="45"/>
      <c r="I17" s="3"/>
      <c r="O17" s="6"/>
      <c r="P17" s="6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ht="6" customHeight="1" x14ac:dyDescent="0.2">
      <c r="A18" s="1"/>
      <c r="B18" s="13"/>
      <c r="C18" s="13"/>
      <c r="D18" s="13"/>
      <c r="E18" s="14"/>
      <c r="F18" s="13"/>
      <c r="G18" s="13"/>
      <c r="H18" s="13"/>
      <c r="I18" s="3"/>
      <c r="O18" s="6"/>
      <c r="P18" s="6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ht="15.75" customHeight="1" x14ac:dyDescent="0.2">
      <c r="A19" s="1"/>
      <c r="B19" s="54" t="s">
        <v>79</v>
      </c>
      <c r="C19" s="54"/>
      <c r="D19" s="54"/>
      <c r="E19" s="54"/>
      <c r="F19" s="54"/>
      <c r="G19" s="54"/>
      <c r="H19" s="54"/>
      <c r="I19" s="3"/>
      <c r="J19" s="45" t="s">
        <v>75</v>
      </c>
      <c r="K19" s="45"/>
      <c r="L19" s="14">
        <f>J56</f>
        <v>6.7101035544546823</v>
      </c>
      <c r="M19" s="45" t="s">
        <v>57</v>
      </c>
      <c r="N19" s="45"/>
      <c r="O19" s="6"/>
      <c r="P19" s="6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6.5" customHeight="1" x14ac:dyDescent="0.2">
      <c r="A20" s="1"/>
      <c r="B20" s="45" t="s">
        <v>11</v>
      </c>
      <c r="C20" s="45"/>
      <c r="D20" s="45"/>
      <c r="E20" s="18">
        <f>AVERAGE(C35:C41)</f>
        <v>0.16472320432428322</v>
      </c>
      <c r="F20" s="45" t="s">
        <v>35</v>
      </c>
      <c r="G20" s="45"/>
      <c r="H20" s="45"/>
      <c r="I20" s="3"/>
      <c r="J20" s="45" t="s">
        <v>59</v>
      </c>
      <c r="K20" s="45"/>
      <c r="L20" s="14">
        <f>SUM(I46:I56)</f>
        <v>19.068208820670318</v>
      </c>
      <c r="M20" s="45" t="s">
        <v>58</v>
      </c>
      <c r="N20" s="45"/>
      <c r="O20" s="6"/>
      <c r="P20" s="6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15" thickBot="1" x14ac:dyDescent="0.25">
      <c r="A21" s="1"/>
      <c r="B21" s="45" t="s">
        <v>14</v>
      </c>
      <c r="C21" s="45"/>
      <c r="D21" s="45"/>
      <c r="E21" s="18">
        <f>AVERAGE(B35:B41)</f>
        <v>0.39680504528327581</v>
      </c>
      <c r="F21" s="45" t="s">
        <v>13</v>
      </c>
      <c r="G21" s="45"/>
      <c r="H21" s="45"/>
      <c r="I21" s="3"/>
      <c r="O21" s="6"/>
      <c r="P21" s="6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17.25" thickTop="1" thickBot="1" x14ac:dyDescent="0.25">
      <c r="A22" s="1"/>
      <c r="B22" s="45" t="s">
        <v>15</v>
      </c>
      <c r="C22" s="45"/>
      <c r="D22" s="45"/>
      <c r="E22" s="17">
        <f>AVERAGE(E35:E41)</f>
        <v>9.7550971605175665</v>
      </c>
      <c r="F22" s="45" t="s">
        <v>12</v>
      </c>
      <c r="G22" s="45"/>
      <c r="H22" s="45"/>
      <c r="I22" s="3"/>
      <c r="J22" s="41" t="s">
        <v>60</v>
      </c>
      <c r="K22" s="42"/>
      <c r="L22" s="5">
        <f>E25*L19</f>
        <v>56.33597153844569</v>
      </c>
      <c r="M22" s="41" t="s">
        <v>62</v>
      </c>
      <c r="N22" s="41"/>
      <c r="O22" s="6"/>
      <c r="P22" s="6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ht="15" thickTop="1" x14ac:dyDescent="0.2">
      <c r="A23" s="1"/>
      <c r="B23" s="45" t="s">
        <v>16</v>
      </c>
      <c r="C23" s="45"/>
      <c r="D23" s="45"/>
      <c r="E23" s="17">
        <f>AVERAGE(D35:D41)</f>
        <v>7.0362894645205909</v>
      </c>
      <c r="F23" s="45" t="s">
        <v>41</v>
      </c>
      <c r="G23" s="45"/>
      <c r="H23" s="45"/>
      <c r="I23" s="3"/>
      <c r="O23" s="6"/>
      <c r="P23" s="6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x14ac:dyDescent="0.2">
      <c r="A24" s="1"/>
      <c r="B24" s="45"/>
      <c r="C24" s="45"/>
      <c r="D24" s="45"/>
      <c r="E24" s="14"/>
      <c r="F24" s="13"/>
      <c r="G24" s="13"/>
      <c r="H24" s="13"/>
      <c r="I24" s="3"/>
      <c r="J24" s="45" t="s">
        <v>61</v>
      </c>
      <c r="K24" s="45"/>
      <c r="L24" s="14">
        <f>L22+L20</f>
        <v>75.404180359116012</v>
      </c>
      <c r="M24" s="45" t="s">
        <v>63</v>
      </c>
      <c r="N24" s="45"/>
      <c r="O24" s="6"/>
      <c r="P24" s="6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ht="15" x14ac:dyDescent="0.2">
      <c r="A25" s="1"/>
      <c r="B25" s="45" t="s">
        <v>17</v>
      </c>
      <c r="C25" s="45"/>
      <c r="D25" s="45"/>
      <c r="E25" s="17">
        <f>AVERAGE(D35:E41)</f>
        <v>8.3956933125190805</v>
      </c>
      <c r="F25" s="45" t="s">
        <v>18</v>
      </c>
      <c r="G25" s="45"/>
      <c r="H25" s="45"/>
      <c r="I25" s="3"/>
      <c r="J25" s="45" t="s">
        <v>70</v>
      </c>
      <c r="K25" s="45"/>
      <c r="L25" s="16">
        <f>((L24/E7)^(1/10))-1</f>
        <v>6.2564641941714738E-2</v>
      </c>
      <c r="M25" s="45" t="s">
        <v>66</v>
      </c>
      <c r="N25" s="45"/>
      <c r="O25" s="6"/>
      <c r="P25" s="6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15.75" thickBot="1" x14ac:dyDescent="0.25">
      <c r="A26" s="1"/>
      <c r="B26" s="45" t="s">
        <v>20</v>
      </c>
      <c r="C26" s="45"/>
      <c r="D26" s="45"/>
      <c r="E26" s="18">
        <f>(E20*(1-E21))</f>
        <v>9.9360205773179722E-2</v>
      </c>
      <c r="F26" s="45" t="s">
        <v>19</v>
      </c>
      <c r="G26" s="45"/>
      <c r="H26" s="45"/>
      <c r="I26" s="3"/>
      <c r="J26" s="13"/>
      <c r="K26" s="13"/>
      <c r="L26" s="16"/>
      <c r="M26" s="13"/>
      <c r="N26" s="13"/>
      <c r="O26" s="6"/>
      <c r="P26" s="6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t="17.25" customHeight="1" thickTop="1" thickBot="1" x14ac:dyDescent="0.25">
      <c r="A27" s="1"/>
      <c r="G27" s="13"/>
      <c r="H27" s="13"/>
      <c r="I27" s="3"/>
      <c r="J27" s="41" t="s">
        <v>80</v>
      </c>
      <c r="K27" s="42"/>
      <c r="L27" s="5">
        <f>(E13/E11)</f>
        <v>51.935082031249998</v>
      </c>
      <c r="M27" s="44" t="s">
        <v>74</v>
      </c>
      <c r="N27" s="41"/>
      <c r="O27" s="6"/>
      <c r="P27" s="6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ht="13.5" customHeight="1" thickTop="1" thickBot="1" x14ac:dyDescent="0.25">
      <c r="A28" s="1"/>
      <c r="B28" s="19" t="s">
        <v>71</v>
      </c>
      <c r="G28" s="13"/>
      <c r="H28" s="13"/>
      <c r="I28" s="3"/>
      <c r="J28" s="13"/>
      <c r="K28" s="13"/>
      <c r="L28" s="16"/>
      <c r="M28" s="13"/>
      <c r="N28" s="13"/>
      <c r="O28" s="6"/>
      <c r="P28" s="6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43" ht="21" customHeight="1" thickTop="1" thickBot="1" x14ac:dyDescent="0.25">
      <c r="A29" s="1"/>
      <c r="B29" s="13"/>
      <c r="C29" s="13"/>
      <c r="D29" s="13"/>
      <c r="I29" s="3"/>
      <c r="J29" s="46" t="s">
        <v>81</v>
      </c>
      <c r="K29" s="47"/>
      <c r="L29" s="29">
        <f>AVERAGE(L24,L13)/((1+AVERAGE(L25,L14))^10)</f>
        <v>43.765160651589582</v>
      </c>
      <c r="M29" s="48" t="s">
        <v>82</v>
      </c>
      <c r="N29" s="49"/>
      <c r="O29" s="6"/>
      <c r="P29" s="6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43" ht="6.75" customHeight="1" thickTop="1" x14ac:dyDescent="0.2">
      <c r="A30" s="1"/>
      <c r="B30" s="13"/>
      <c r="C30" s="13"/>
      <c r="D30" s="13"/>
      <c r="I30" s="3"/>
      <c r="J30" s="32"/>
      <c r="K30" s="32"/>
      <c r="O30" s="6"/>
      <c r="P30" s="6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43" ht="18.75" customHeight="1" x14ac:dyDescent="0.2">
      <c r="A31" s="1"/>
      <c r="B31" s="55" t="s">
        <v>30</v>
      </c>
      <c r="C31" s="55"/>
      <c r="D31" s="55"/>
      <c r="E31" s="55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43" ht="6" customHeight="1" x14ac:dyDescent="0.2">
      <c r="A32" s="1"/>
      <c r="P32" s="6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3" ht="38.25" x14ac:dyDescent="0.2">
      <c r="A33" s="1"/>
      <c r="B33" s="4" t="s">
        <v>13</v>
      </c>
      <c r="C33" s="2" t="s">
        <v>34</v>
      </c>
      <c r="D33" s="2" t="s">
        <v>37</v>
      </c>
      <c r="E33" s="2" t="s">
        <v>36</v>
      </c>
      <c r="F33" s="2" t="s">
        <v>24</v>
      </c>
      <c r="G33" s="2" t="s">
        <v>23</v>
      </c>
      <c r="H33" s="2" t="s">
        <v>32</v>
      </c>
      <c r="I33" s="4" t="s">
        <v>65</v>
      </c>
      <c r="J33" s="4" t="s">
        <v>64</v>
      </c>
      <c r="K33" s="53" t="s">
        <v>10</v>
      </c>
      <c r="L33" s="53"/>
      <c r="M33" s="2" t="s">
        <v>9</v>
      </c>
      <c r="N33" s="2" t="s">
        <v>38</v>
      </c>
      <c r="O33" s="2" t="s">
        <v>31</v>
      </c>
      <c r="P33" s="2" t="s">
        <v>78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</row>
    <row r="34" spans="1:43" x14ac:dyDescent="0.2">
      <c r="A34" s="1"/>
      <c r="B34" s="20">
        <f>H34/G34</f>
        <v>0.34563102937129286</v>
      </c>
      <c r="C34" s="21">
        <f>M34/K34</f>
        <v>0.15292738171486669</v>
      </c>
      <c r="D34" s="22">
        <f>I34/G34</f>
        <v>4.5580091998339247</v>
      </c>
      <c r="E34" s="22">
        <f>J34/G34</f>
        <v>6.3293682253618</v>
      </c>
      <c r="F34" s="23">
        <f>K34/N34</f>
        <v>30.270668000000001</v>
      </c>
      <c r="G34" s="23">
        <f>M34/N34</f>
        <v>4.6292140000000002</v>
      </c>
      <c r="H34" s="9">
        <v>1.6</v>
      </c>
      <c r="I34" s="9">
        <v>21.1</v>
      </c>
      <c r="J34" s="10">
        <v>29.3</v>
      </c>
      <c r="K34" s="51">
        <v>60541336000</v>
      </c>
      <c r="L34" s="52"/>
      <c r="M34" s="11">
        <v>9258428000</v>
      </c>
      <c r="N34" s="33">
        <v>2000000000</v>
      </c>
      <c r="O34" s="36">
        <f t="shared" ref="O34:O40" si="0">O35-1</f>
        <v>2015</v>
      </c>
      <c r="P34" s="36">
        <v>8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</row>
    <row r="35" spans="1:43" x14ac:dyDescent="0.2">
      <c r="A35" s="1"/>
      <c r="B35" s="20">
        <f t="shared" ref="B35:B41" si="1">H35/G35</f>
        <v>0.37507157127444046</v>
      </c>
      <c r="C35" s="21">
        <f t="shared" ref="C35:C41" si="2">M35/K35</f>
        <v>0.14281297557323222</v>
      </c>
      <c r="D35" s="22">
        <f t="shared" ref="D35:D41" si="3">I35/G35</f>
        <v>4.7821625337491156</v>
      </c>
      <c r="E35" s="22">
        <f t="shared" ref="E35:E41" si="4">J35/G35</f>
        <v>6.845056175758538</v>
      </c>
      <c r="F35" s="23">
        <f t="shared" ref="F35:F41" si="5">K35/N35</f>
        <v>29.870202500000001</v>
      </c>
      <c r="G35" s="23">
        <f t="shared" ref="G35:G41" si="6">M35/N35</f>
        <v>4.2658525000000003</v>
      </c>
      <c r="H35" s="9">
        <v>1.6</v>
      </c>
      <c r="I35" s="9">
        <v>20.399999999999999</v>
      </c>
      <c r="J35" s="10">
        <v>29.2</v>
      </c>
      <c r="K35" s="51">
        <v>59740405000</v>
      </c>
      <c r="L35" s="52"/>
      <c r="M35" s="11">
        <v>8531705000</v>
      </c>
      <c r="N35" s="33">
        <v>2000000000</v>
      </c>
      <c r="O35" s="36">
        <f t="shared" si="0"/>
        <v>2016</v>
      </c>
      <c r="P35" s="36">
        <v>7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</row>
    <row r="36" spans="1:43" x14ac:dyDescent="0.2">
      <c r="A36" s="1"/>
      <c r="B36" s="20">
        <f t="shared" si="1"/>
        <v>0.31162741281176254</v>
      </c>
      <c r="C36" s="21">
        <f t="shared" si="2"/>
        <v>0.16335158754117585</v>
      </c>
      <c r="D36" s="22">
        <f t="shared" si="3"/>
        <v>5.0249920315896714</v>
      </c>
      <c r="E36" s="22">
        <f>J36/G36</f>
        <v>6.1468507177120157</v>
      </c>
      <c r="F36" s="23">
        <f t="shared" si="5"/>
        <v>31.431200499999999</v>
      </c>
      <c r="G36" s="23">
        <f t="shared" si="6"/>
        <v>5.1343364999999999</v>
      </c>
      <c r="H36" s="9">
        <v>1.6</v>
      </c>
      <c r="I36" s="9">
        <v>25.8</v>
      </c>
      <c r="J36" s="10">
        <v>31.56</v>
      </c>
      <c r="K36" s="51">
        <v>62862401000</v>
      </c>
      <c r="L36" s="52"/>
      <c r="M36" s="11">
        <v>10268673000</v>
      </c>
      <c r="N36" s="33">
        <v>2000000000</v>
      </c>
      <c r="O36" s="36">
        <f t="shared" si="0"/>
        <v>2017</v>
      </c>
      <c r="P36" s="36">
        <v>6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x14ac:dyDescent="0.2">
      <c r="A37" s="1"/>
      <c r="B37" s="20">
        <f t="shared" si="1"/>
        <v>0.43319352613934858</v>
      </c>
      <c r="C37" s="21">
        <f t="shared" si="2"/>
        <v>0.16913257389097519</v>
      </c>
      <c r="D37" s="22">
        <f t="shared" si="3"/>
        <v>4.8301078164537374</v>
      </c>
      <c r="E37" s="22">
        <f t="shared" si="4"/>
        <v>6.7505991156715153</v>
      </c>
      <c r="F37" s="23">
        <f t="shared" si="5"/>
        <v>32.756841999999999</v>
      </c>
      <c r="G37" s="23">
        <f t="shared" si="6"/>
        <v>5.5402490000000002</v>
      </c>
      <c r="H37" s="9">
        <v>2.4</v>
      </c>
      <c r="I37" s="9">
        <v>26.76</v>
      </c>
      <c r="J37" s="10">
        <v>37.4</v>
      </c>
      <c r="K37" s="51">
        <v>65513684000</v>
      </c>
      <c r="L37" s="52"/>
      <c r="M37" s="11">
        <v>11080498000</v>
      </c>
      <c r="N37" s="33">
        <v>2000000000</v>
      </c>
      <c r="O37" s="36">
        <f t="shared" si="0"/>
        <v>2018</v>
      </c>
      <c r="P37" s="36">
        <v>5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</row>
    <row r="38" spans="1:43" x14ac:dyDescent="0.2">
      <c r="A38" s="1"/>
      <c r="B38" s="20">
        <f t="shared" si="1"/>
        <v>0.26293005805742181</v>
      </c>
      <c r="C38" s="21">
        <f t="shared" si="2"/>
        <v>0.19705352725308137</v>
      </c>
      <c r="D38" s="22">
        <f t="shared" si="3"/>
        <v>5.9882320722577811</v>
      </c>
      <c r="E38" s="22">
        <f t="shared" si="4"/>
        <v>7.7169972039853301</v>
      </c>
      <c r="F38" s="23">
        <f>K38/N39</f>
        <v>30.881297</v>
      </c>
      <c r="G38" s="23">
        <f>M38/N39</f>
        <v>6.0852684999999997</v>
      </c>
      <c r="H38" s="9">
        <v>1.6</v>
      </c>
      <c r="I38" s="9">
        <v>36.44</v>
      </c>
      <c r="J38" s="10">
        <v>46.96</v>
      </c>
      <c r="K38" s="51">
        <v>61762594000</v>
      </c>
      <c r="L38" s="52"/>
      <c r="M38" s="11">
        <v>12170537000</v>
      </c>
      <c r="N38" s="33">
        <v>2000000000</v>
      </c>
      <c r="O38" s="36">
        <f t="shared" si="0"/>
        <v>2019</v>
      </c>
      <c r="P38" s="36">
        <v>4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</row>
    <row r="39" spans="1:43" x14ac:dyDescent="0.2">
      <c r="A39" s="1"/>
      <c r="B39" s="20">
        <f t="shared" ref="B39" si="7">H39/G39</f>
        <v>0.35362735915862148</v>
      </c>
      <c r="C39" s="21">
        <f t="shared" ref="C39" si="8">M39/K39</f>
        <v>0.17688957185635792</v>
      </c>
      <c r="D39" s="22">
        <f t="shared" ref="D39" si="9">I39/G39</f>
        <v>5.1134516134336669</v>
      </c>
      <c r="E39" s="22">
        <f t="shared" ref="E39" si="10">J39/G39</f>
        <v>7.737366618390638</v>
      </c>
      <c r="F39" s="23">
        <f>K39/N40</f>
        <v>31.972891000000001</v>
      </c>
      <c r="G39" s="23">
        <f>M39/N40</f>
        <v>5.6556709999999999</v>
      </c>
      <c r="H39" s="9">
        <v>2</v>
      </c>
      <c r="I39" s="9">
        <v>28.92</v>
      </c>
      <c r="J39" s="10">
        <v>43.76</v>
      </c>
      <c r="K39" s="51">
        <v>63945782000</v>
      </c>
      <c r="L39" s="52"/>
      <c r="M39" s="11">
        <v>11311342000</v>
      </c>
      <c r="N39" s="33">
        <v>2000000000</v>
      </c>
      <c r="O39" s="36">
        <f t="shared" si="0"/>
        <v>2020</v>
      </c>
      <c r="P39" s="36">
        <v>3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</row>
    <row r="40" spans="1:43" x14ac:dyDescent="0.2">
      <c r="A40" s="1"/>
      <c r="B40" s="20">
        <f t="shared" si="1"/>
        <v>0.29104469127661753</v>
      </c>
      <c r="C40" s="21">
        <f t="shared" si="2"/>
        <v>0.15872375984555043</v>
      </c>
      <c r="D40" s="22">
        <f t="shared" si="3"/>
        <v>7.5089530349367317</v>
      </c>
      <c r="E40" s="22">
        <f t="shared" si="4"/>
        <v>10.172011960117782</v>
      </c>
      <c r="F40" s="23">
        <f t="shared" si="5"/>
        <v>34.6352525</v>
      </c>
      <c r="G40" s="23">
        <f t="shared" si="6"/>
        <v>5.4974375000000002</v>
      </c>
      <c r="H40" s="9">
        <v>1.6</v>
      </c>
      <c r="I40" s="9">
        <v>41.28</v>
      </c>
      <c r="J40" s="10">
        <v>55.92</v>
      </c>
      <c r="K40" s="51">
        <v>69270505000</v>
      </c>
      <c r="L40" s="52"/>
      <c r="M40" s="11">
        <v>10994875000</v>
      </c>
      <c r="N40" s="33">
        <v>2000000000</v>
      </c>
      <c r="O40" s="36">
        <f t="shared" si="0"/>
        <v>2021</v>
      </c>
      <c r="P40" s="36">
        <v>2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</row>
    <row r="41" spans="1:43" x14ac:dyDescent="0.2">
      <c r="A41" s="1"/>
      <c r="B41" s="20">
        <f t="shared" si="1"/>
        <v>0.7501406982647183</v>
      </c>
      <c r="C41" s="21">
        <f t="shared" si="2"/>
        <v>0.14509843430960948</v>
      </c>
      <c r="D41" s="22">
        <f t="shared" si="3"/>
        <v>16.006127149223428</v>
      </c>
      <c r="E41" s="22">
        <f t="shared" si="4"/>
        <v>22.916798331987145</v>
      </c>
      <c r="F41" s="23">
        <f t="shared" si="5"/>
        <v>14.699904999999999</v>
      </c>
      <c r="G41" s="23">
        <f t="shared" si="6"/>
        <v>2.1329332000000001</v>
      </c>
      <c r="H41" s="9">
        <v>1.6</v>
      </c>
      <c r="I41" s="9">
        <v>34.14</v>
      </c>
      <c r="J41" s="10">
        <v>48.88</v>
      </c>
      <c r="K41" s="51">
        <v>73499525000</v>
      </c>
      <c r="L41" s="52"/>
      <c r="M41" s="11">
        <v>10664666000</v>
      </c>
      <c r="N41" s="33">
        <v>5000000000</v>
      </c>
      <c r="O41" s="36">
        <v>2022</v>
      </c>
      <c r="P41" s="36">
        <v>1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</row>
    <row r="42" spans="1:43" x14ac:dyDescent="0.2">
      <c r="A42" s="1"/>
      <c r="P42" s="6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</row>
    <row r="43" spans="1:43" x14ac:dyDescent="0.2">
      <c r="A43" s="1"/>
      <c r="B43" s="3"/>
      <c r="C43" s="40" t="s">
        <v>44</v>
      </c>
      <c r="D43" s="40"/>
      <c r="E43" s="40"/>
      <c r="F43" s="40"/>
      <c r="G43" s="40"/>
      <c r="I43" s="40" t="s">
        <v>67</v>
      </c>
      <c r="J43" s="40"/>
      <c r="K43" s="40"/>
      <c r="L43" s="40"/>
      <c r="M43" s="40"/>
      <c r="P43" s="6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</row>
    <row r="44" spans="1:43" x14ac:dyDescent="0.2">
      <c r="A44" s="1"/>
      <c r="P44" s="6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</row>
    <row r="45" spans="1:43" x14ac:dyDescent="0.2">
      <c r="A45" s="1"/>
      <c r="C45" s="2" t="s">
        <v>32</v>
      </c>
      <c r="D45" s="2" t="s">
        <v>23</v>
      </c>
      <c r="E45" s="2" t="s">
        <v>31</v>
      </c>
      <c r="I45" s="2" t="s">
        <v>32</v>
      </c>
      <c r="J45" s="2" t="s">
        <v>23</v>
      </c>
      <c r="K45" s="2" t="s">
        <v>24</v>
      </c>
      <c r="L45" s="2" t="s">
        <v>31</v>
      </c>
      <c r="N45" s="28" t="s">
        <v>73</v>
      </c>
      <c r="O45" s="28" t="s">
        <v>72</v>
      </c>
      <c r="P45" s="6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</row>
    <row r="46" spans="1:43" x14ac:dyDescent="0.2">
      <c r="A46" s="1"/>
      <c r="C46" s="24">
        <f>E9</f>
        <v>2.6</v>
      </c>
      <c r="D46" s="25">
        <f>E13</f>
        <v>2.6590761999999999</v>
      </c>
      <c r="E46" s="26" t="s">
        <v>55</v>
      </c>
      <c r="I46" s="24">
        <f t="shared" ref="I46:I56" si="11">J46*$E$21</f>
        <v>1.0325385691187978</v>
      </c>
      <c r="J46" s="25">
        <f>E20*K46</f>
        <v>2.6021306467554544</v>
      </c>
      <c r="K46" s="25">
        <f>E14</f>
        <v>15.796989</v>
      </c>
      <c r="L46" s="26" t="s">
        <v>55</v>
      </c>
      <c r="N46" s="27">
        <f>(($G$41/G34)^(1/O35))-1</f>
        <v>-3.8429566809861093E-4</v>
      </c>
      <c r="O46" s="27">
        <f t="shared" ref="O46:O52" si="12">(($H$41/H34)^(1/O35))-1</f>
        <v>0</v>
      </c>
      <c r="P46" s="6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</row>
    <row r="47" spans="1:43" x14ac:dyDescent="0.2">
      <c r="A47" s="1"/>
      <c r="C47" s="25">
        <f>D47*$E$21</f>
        <v>1.0547293681998158</v>
      </c>
      <c r="D47" s="25">
        <f>D46*(1+N46)</f>
        <v>2.6580543285351959</v>
      </c>
      <c r="E47" s="26" t="s">
        <v>45</v>
      </c>
      <c r="I47" s="25">
        <f t="shared" si="11"/>
        <v>1.135131813815186</v>
      </c>
      <c r="J47" s="25">
        <f t="shared" ref="J47:J56" si="13">J46*(1+$E$26)</f>
        <v>2.8606788832657735</v>
      </c>
      <c r="K47" s="25">
        <f t="shared" ref="K47:K56" si="14">K46*(1+$E$26)</f>
        <v>17.366581077636656</v>
      </c>
      <c r="L47" s="26" t="s">
        <v>45</v>
      </c>
      <c r="N47" s="27">
        <f t="shared" ref="N47:N52" si="15">(($G$41/G35)^(1/O36))-1</f>
        <v>-3.4359188695920473E-4</v>
      </c>
      <c r="O47" s="27">
        <f t="shared" si="12"/>
        <v>0</v>
      </c>
      <c r="P47" s="6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</row>
    <row r="48" spans="1:43" x14ac:dyDescent="0.2">
      <c r="A48" s="1"/>
      <c r="C48" s="25">
        <f t="shared" ref="C48:C56" si="16">D48*$E$21</f>
        <v>1.0543240402726002</v>
      </c>
      <c r="D48" s="25">
        <f>D47*(1+N46)</f>
        <v>2.657032849771169</v>
      </c>
      <c r="E48" s="26" t="s">
        <v>46</v>
      </c>
      <c r="I48" s="25">
        <f t="shared" si="11"/>
        <v>1.2479187444155457</v>
      </c>
      <c r="J48" s="25">
        <f t="shared" si="13"/>
        <v>3.1449165257580507</v>
      </c>
      <c r="K48" s="25">
        <f t="shared" si="14"/>
        <v>19.092128147087244</v>
      </c>
      <c r="L48" s="26" t="s">
        <v>46</v>
      </c>
      <c r="N48" s="27">
        <f t="shared" si="15"/>
        <v>-4.3521374180499617E-4</v>
      </c>
      <c r="O48" s="27">
        <f t="shared" si="12"/>
        <v>0</v>
      </c>
      <c r="P48" s="6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</row>
    <row r="49" spans="1:43" x14ac:dyDescent="0.2">
      <c r="A49" s="1"/>
      <c r="C49" s="25">
        <f t="shared" si="16"/>
        <v>1.0539188681111511</v>
      </c>
      <c r="D49" s="25">
        <f>D48*(1+N46)</f>
        <v>2.6560117635570064</v>
      </c>
      <c r="E49" s="26" t="s">
        <v>47</v>
      </c>
      <c r="I49" s="25">
        <f t="shared" si="11"/>
        <v>1.3719122076488823</v>
      </c>
      <c r="J49" s="25">
        <f t="shared" si="13"/>
        <v>3.4573960788968439</v>
      </c>
      <c r="K49" s="25">
        <f t="shared" si="14"/>
        <v>20.98912592842975</v>
      </c>
      <c r="L49" s="26" t="s">
        <v>47</v>
      </c>
      <c r="N49" s="27">
        <f t="shared" si="15"/>
        <v>-4.7266751653185501E-4</v>
      </c>
      <c r="O49" s="27">
        <f t="shared" si="12"/>
        <v>-2.0080455528737051E-4</v>
      </c>
      <c r="P49" s="6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</row>
    <row r="50" spans="1:43" x14ac:dyDescent="0.2">
      <c r="A50" s="1"/>
      <c r="C50" s="25">
        <f t="shared" si="16"/>
        <v>1.0535138516556086</v>
      </c>
      <c r="D50" s="25">
        <f>D49*(1+N46)</f>
        <v>2.6549910697418526</v>
      </c>
      <c r="E50" s="26" t="s">
        <v>48</v>
      </c>
      <c r="I50" s="25">
        <f t="shared" si="11"/>
        <v>1.5082256869036126</v>
      </c>
      <c r="J50" s="25">
        <f t="shared" si="13"/>
        <v>3.8009236647354188</v>
      </c>
      <c r="K50" s="25">
        <f t="shared" si="14"/>
        <v>23.074609799677713</v>
      </c>
      <c r="L50" s="26" t="s">
        <v>48</v>
      </c>
      <c r="N50" s="27">
        <f t="shared" si="15"/>
        <v>-5.1886174503956717E-4</v>
      </c>
      <c r="O50" s="27">
        <f t="shared" si="12"/>
        <v>0</v>
      </c>
      <c r="P50" s="6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</row>
    <row r="51" spans="1:43" x14ac:dyDescent="0.2">
      <c r="A51" s="1"/>
      <c r="C51" s="25">
        <f t="shared" si="16"/>
        <v>1.0531089908461357</v>
      </c>
      <c r="D51" s="25">
        <f>D50*(1+N46)</f>
        <v>2.6539707681749105</v>
      </c>
      <c r="E51" s="26" t="s">
        <v>49</v>
      </c>
      <c r="I51" s="25">
        <f t="shared" si="11"/>
        <v>1.6580833015067507</v>
      </c>
      <c r="J51" s="25">
        <f t="shared" si="13"/>
        <v>4.1785842221916782</v>
      </c>
      <c r="K51" s="25">
        <f t="shared" si="14"/>
        <v>25.36730777750952</v>
      </c>
      <c r="L51" s="26" t="s">
        <v>49</v>
      </c>
      <c r="N51" s="27">
        <f t="shared" si="15"/>
        <v>-4.8239753118406448E-4</v>
      </c>
      <c r="O51" s="27">
        <f t="shared" si="12"/>
        <v>-1.1040634975512109E-4</v>
      </c>
      <c r="P51" s="6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</row>
    <row r="52" spans="1:43" x14ac:dyDescent="0.2">
      <c r="A52" s="1"/>
      <c r="C52" s="25">
        <f t="shared" si="16"/>
        <v>1.0527042856229178</v>
      </c>
      <c r="D52" s="25">
        <f>D51*(1+N46)</f>
        <v>2.6529508587054407</v>
      </c>
      <c r="E52" s="26" t="s">
        <v>50</v>
      </c>
      <c r="I52" s="25">
        <f t="shared" si="11"/>
        <v>1.8228307995335347</v>
      </c>
      <c r="J52" s="25">
        <f t="shared" si="13"/>
        <v>4.5937692103492056</v>
      </c>
      <c r="K52" s="25">
        <f t="shared" si="14"/>
        <v>27.887808698194448</v>
      </c>
      <c r="L52" s="26" t="s">
        <v>50</v>
      </c>
      <c r="N52" s="27">
        <f t="shared" si="15"/>
        <v>-4.6813171408544019E-4</v>
      </c>
      <c r="O52" s="27">
        <f t="shared" si="12"/>
        <v>0</v>
      </c>
      <c r="P52" s="6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</row>
    <row r="53" spans="1:43" x14ac:dyDescent="0.2">
      <c r="A53" s="1"/>
      <c r="C53" s="25">
        <f t="shared" si="16"/>
        <v>1.0522997359261641</v>
      </c>
      <c r="D53" s="25">
        <f>D52*(1+N46)</f>
        <v>2.6519313411827619</v>
      </c>
      <c r="E53" s="26" t="s">
        <v>51</v>
      </c>
      <c r="I53" s="25">
        <f t="shared" si="11"/>
        <v>2.0039476428648761</v>
      </c>
      <c r="J53" s="25">
        <f t="shared" si="13"/>
        <v>5.0502070643639998</v>
      </c>
      <c r="K53" s="25">
        <f t="shared" si="14"/>
        <v>30.658747109010118</v>
      </c>
      <c r="L53" s="26" t="s">
        <v>51</v>
      </c>
      <c r="P53" s="6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</row>
    <row r="54" spans="1:43" x14ac:dyDescent="0.2">
      <c r="A54" s="1"/>
      <c r="C54" s="25">
        <f t="shared" si="16"/>
        <v>1.0518953416961065</v>
      </c>
      <c r="D54" s="25">
        <f>D53*(1+N46)</f>
        <v>2.6509122154562506</v>
      </c>
      <c r="E54" s="26" t="s">
        <v>52</v>
      </c>
      <c r="I54" s="25">
        <f t="shared" si="11"/>
        <v>2.2030602930186087</v>
      </c>
      <c r="J54" s="25">
        <f t="shared" si="13"/>
        <v>5.5519966774763727</v>
      </c>
      <c r="K54" s="25">
        <f t="shared" si="14"/>
        <v>33.705006530509245</v>
      </c>
      <c r="L54" s="26" t="s">
        <v>52</v>
      </c>
      <c r="P54" s="6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</row>
    <row r="55" spans="1:43" x14ac:dyDescent="0.2">
      <c r="A55" s="1"/>
      <c r="C55" s="25">
        <f t="shared" si="16"/>
        <v>1.0514911028729996</v>
      </c>
      <c r="D55" s="25">
        <f>D54*(1+N46)</f>
        <v>2.649893481375341</v>
      </c>
      <c r="E55" s="26" t="s">
        <v>53</v>
      </c>
      <c r="I55" s="25">
        <f t="shared" si="11"/>
        <v>2.4219568170636596</v>
      </c>
      <c r="J55" s="25">
        <f t="shared" si="13"/>
        <v>6.103644209802435</v>
      </c>
      <c r="K55" s="25">
        <f t="shared" si="14"/>
        <v>37.05394291496701</v>
      </c>
      <c r="L55" s="26" t="s">
        <v>53</v>
      </c>
      <c r="P55" s="6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</row>
    <row r="56" spans="1:43" x14ac:dyDescent="0.2">
      <c r="A56" s="1"/>
      <c r="C56" s="25">
        <f t="shared" si="16"/>
        <v>1.0510870193971211</v>
      </c>
      <c r="D56" s="25">
        <f>D55*(1+N46)</f>
        <v>2.6488751387895255</v>
      </c>
      <c r="E56" s="26" t="s">
        <v>54</v>
      </c>
      <c r="I56" s="25">
        <f t="shared" si="11"/>
        <v>2.6626029447808603</v>
      </c>
      <c r="J56" s="25">
        <f t="shared" si="13"/>
        <v>6.7101035544546823</v>
      </c>
      <c r="K56" s="25">
        <f t="shared" si="14"/>
        <v>40.73563030770579</v>
      </c>
      <c r="L56" s="26" t="s">
        <v>54</v>
      </c>
      <c r="P56" s="6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</row>
    <row r="57" spans="1:43" x14ac:dyDescent="0.2">
      <c r="A57" s="1"/>
      <c r="P57" s="6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</row>
    <row r="58" spans="1:43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</row>
    <row r="59" spans="1:43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</row>
    <row r="60" spans="1:4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</row>
    <row r="61" spans="1:4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</row>
    <row r="62" spans="1:4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</row>
    <row r="63" spans="1:4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</row>
    <row r="64" spans="1:4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</row>
    <row r="65" spans="1:4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</row>
    <row r="66" spans="1:4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</row>
    <row r="67" spans="1:4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1:4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</row>
    <row r="69" spans="1:4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</row>
    <row r="70" spans="1:4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</row>
    <row r="71" spans="1:4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</row>
    <row r="72" spans="1:4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</row>
    <row r="73" spans="1:4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</row>
    <row r="74" spans="1:4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</row>
    <row r="75" spans="1:4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</row>
    <row r="76" spans="1:4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</row>
    <row r="77" spans="1:4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</row>
    <row r="78" spans="1:4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</row>
    <row r="79" spans="1:4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</row>
    <row r="80" spans="1:4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</row>
    <row r="81" spans="1:43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</row>
    <row r="82" spans="1:4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</row>
    <row r="83" spans="1:43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</row>
    <row r="84" spans="1:43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</row>
    <row r="85" spans="1:43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</row>
    <row r="86" spans="1:43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</row>
    <row r="87" spans="1:43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</row>
    <row r="88" spans="1:43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</row>
    <row r="89" spans="1:43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</row>
    <row r="90" spans="1:43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</row>
    <row r="91" spans="1:43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</row>
    <row r="92" spans="1:43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</row>
    <row r="93" spans="1:43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1:43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1:43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</row>
    <row r="96" spans="1:43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</row>
    <row r="97" spans="1:43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</row>
    <row r="98" spans="1:43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</row>
    <row r="99" spans="1:43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</row>
    <row r="100" spans="1:43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</row>
    <row r="101" spans="1:43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</row>
    <row r="102" spans="1:43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</row>
    <row r="103" spans="1:43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</row>
    <row r="104" spans="1:43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</row>
    <row r="105" spans="1:43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</row>
    <row r="106" spans="1:43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</row>
    <row r="107" spans="1:43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</row>
    <row r="108" spans="1:43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</row>
    <row r="109" spans="1:43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</row>
    <row r="110" spans="1:43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</row>
    <row r="111" spans="1:43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</row>
    <row r="112" spans="1:43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</row>
    <row r="113" spans="1:43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</row>
    <row r="114" spans="1:43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</row>
    <row r="115" spans="1:43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</row>
    <row r="116" spans="1:43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</row>
    <row r="117" spans="1:43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</row>
    <row r="118" spans="1:43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</row>
    <row r="119" spans="1:43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</row>
    <row r="120" spans="1:43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</row>
    <row r="121" spans="1:43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</row>
    <row r="122" spans="1:43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</row>
    <row r="123" spans="1:43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</row>
    <row r="124" spans="1:43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</row>
    <row r="125" spans="1:43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</row>
    <row r="126" spans="1:43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</row>
    <row r="127" spans="1:43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</row>
    <row r="128" spans="1:43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</row>
    <row r="129" spans="1:43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</row>
    <row r="130" spans="1:43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</row>
    <row r="131" spans="1:43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</row>
    <row r="132" spans="1:43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</row>
    <row r="133" spans="1:43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</row>
    <row r="134" spans="1:43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</row>
    <row r="135" spans="1:43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</row>
    <row r="136" spans="1:43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</row>
    <row r="137" spans="1:43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</row>
    <row r="138" spans="1:43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</row>
    <row r="139" spans="1:43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</row>
    <row r="140" spans="1:43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</row>
    <row r="141" spans="1:43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</row>
    <row r="142" spans="1:43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</row>
    <row r="143" spans="1:43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</row>
    <row r="144" spans="1:43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</row>
    <row r="145" spans="1:43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</row>
    <row r="146" spans="1:43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</row>
    <row r="147" spans="1:43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</row>
    <row r="148" spans="1:43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</row>
    <row r="149" spans="1:43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</row>
    <row r="150" spans="1:43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</row>
    <row r="151" spans="1:43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</row>
    <row r="152" spans="1:43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</row>
    <row r="153" spans="1:43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</row>
    <row r="154" spans="1:43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</row>
    <row r="155" spans="1:43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</row>
    <row r="156" spans="1:43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</row>
    <row r="157" spans="1:43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</row>
    <row r="158" spans="1:43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</row>
    <row r="159" spans="1:43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</row>
    <row r="160" spans="1:43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</row>
    <row r="161" spans="1:43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</row>
    <row r="162" spans="1:43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</row>
    <row r="163" spans="1:43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</row>
    <row r="164" spans="1:43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</row>
    <row r="165" spans="1:43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</row>
    <row r="166" spans="1:43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</row>
    <row r="167" spans="1:43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</row>
    <row r="168" spans="1:43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</row>
    <row r="169" spans="1:43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</row>
    <row r="170" spans="1:43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</row>
    <row r="171" spans="1:43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</row>
    <row r="172" spans="1:43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</row>
    <row r="173" spans="1:43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</row>
    <row r="174" spans="1:43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</row>
    <row r="175" spans="1:43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</row>
    <row r="176" spans="1:43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</row>
    <row r="177" spans="1:43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</row>
    <row r="178" spans="1:43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</row>
    <row r="179" spans="1:43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</row>
    <row r="180" spans="1:43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</row>
    <row r="181" spans="1:43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</row>
    <row r="182" spans="1:43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</row>
    <row r="183" spans="1:43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</row>
    <row r="184" spans="1:43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</row>
    <row r="185" spans="1:43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</row>
    <row r="186" spans="1:43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</row>
    <row r="187" spans="1:43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</row>
    <row r="188" spans="1:43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</row>
    <row r="189" spans="1:43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</row>
    <row r="190" spans="1:43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</row>
    <row r="191" spans="1:43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</row>
    <row r="192" spans="1:43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</row>
    <row r="193" spans="1:43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</row>
    <row r="194" spans="1:43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</row>
    <row r="195" spans="1:43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</row>
    <row r="196" spans="1:43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</row>
    <row r="197" spans="1:43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</row>
    <row r="198" spans="1:43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</row>
    <row r="199" spans="1:43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</row>
    <row r="200" spans="1:43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</row>
    <row r="201" spans="1:43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</row>
    <row r="202" spans="1:43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</row>
    <row r="203" spans="1:43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</row>
    <row r="204" spans="1:43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</row>
    <row r="205" spans="1:43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</row>
    <row r="206" spans="1:43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</row>
    <row r="207" spans="1:43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</row>
    <row r="208" spans="1:43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</row>
    <row r="209" spans="1:43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</row>
    <row r="210" spans="1:43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</row>
    <row r="211" spans="1:43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</row>
    <row r="212" spans="1:43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</row>
    <row r="213" spans="1:43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</row>
    <row r="214" spans="1:43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</row>
    <row r="215" spans="1:43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</row>
    <row r="216" spans="1:43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</row>
    <row r="217" spans="1:43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</row>
    <row r="218" spans="1:43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</row>
    <row r="219" spans="1:43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</row>
    <row r="220" spans="1:43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</row>
    <row r="221" spans="1:43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</row>
    <row r="222" spans="1:43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</row>
    <row r="223" spans="1:43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</row>
    <row r="224" spans="1:43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</row>
    <row r="225" spans="1:43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</row>
    <row r="226" spans="1:43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</row>
    <row r="227" spans="1:43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</row>
    <row r="228" spans="1:43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</row>
    <row r="229" spans="1:43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</row>
    <row r="230" spans="1:43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</row>
    <row r="231" spans="1:43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</row>
    <row r="232" spans="1:43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</row>
    <row r="233" spans="1:43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</row>
    <row r="234" spans="1:43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</row>
    <row r="235" spans="1:43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</row>
    <row r="236" spans="1:43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1:43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1:43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1:43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1:43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1:43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1:43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1:43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1:43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1:43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1:43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1:43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1:43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1:43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1:43" x14ac:dyDescent="0.2">
      <c r="A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1:43" x14ac:dyDescent="0.2">
      <c r="A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  <row r="252" spans="1:43" x14ac:dyDescent="0.2">
      <c r="A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</row>
    <row r="253" spans="1:43" x14ac:dyDescent="0.2">
      <c r="A253" s="1"/>
    </row>
  </sheetData>
  <mergeCells count="78">
    <mergeCell ref="F10:H10"/>
    <mergeCell ref="B6:D6"/>
    <mergeCell ref="F6:H6"/>
    <mergeCell ref="F11:H11"/>
    <mergeCell ref="B10:D10"/>
    <mergeCell ref="B11:D11"/>
    <mergeCell ref="B3:H3"/>
    <mergeCell ref="B5:D5"/>
    <mergeCell ref="B7:D7"/>
    <mergeCell ref="B8:D8"/>
    <mergeCell ref="B9:D9"/>
    <mergeCell ref="F5:H5"/>
    <mergeCell ref="F7:H7"/>
    <mergeCell ref="F8:H8"/>
    <mergeCell ref="F9:H9"/>
    <mergeCell ref="B31:E31"/>
    <mergeCell ref="F20:H20"/>
    <mergeCell ref="F21:H21"/>
    <mergeCell ref="F22:H22"/>
    <mergeCell ref="F23:H23"/>
    <mergeCell ref="B21:D21"/>
    <mergeCell ref="F25:H25"/>
    <mergeCell ref="F26:H26"/>
    <mergeCell ref="B22:D22"/>
    <mergeCell ref="B23:D23"/>
    <mergeCell ref="B24:D24"/>
    <mergeCell ref="B17:D17"/>
    <mergeCell ref="F17:H17"/>
    <mergeCell ref="B20:D20"/>
    <mergeCell ref="F13:H13"/>
    <mergeCell ref="F14:H14"/>
    <mergeCell ref="F15:H15"/>
    <mergeCell ref="F16:H16"/>
    <mergeCell ref="B13:D13"/>
    <mergeCell ref="B14:D14"/>
    <mergeCell ref="B15:D15"/>
    <mergeCell ref="B19:H19"/>
    <mergeCell ref="B16:D16"/>
    <mergeCell ref="C43:G43"/>
    <mergeCell ref="J8:K8"/>
    <mergeCell ref="M8:N8"/>
    <mergeCell ref="M9:N9"/>
    <mergeCell ref="J9:K9"/>
    <mergeCell ref="B25:D25"/>
    <mergeCell ref="B26:D26"/>
    <mergeCell ref="K39:L39"/>
    <mergeCell ref="K40:L40"/>
    <mergeCell ref="K41:L41"/>
    <mergeCell ref="K33:L33"/>
    <mergeCell ref="K34:L34"/>
    <mergeCell ref="K35:L35"/>
    <mergeCell ref="K36:L36"/>
    <mergeCell ref="K37:L37"/>
    <mergeCell ref="K38:L38"/>
    <mergeCell ref="J3:O3"/>
    <mergeCell ref="J20:K20"/>
    <mergeCell ref="M20:N20"/>
    <mergeCell ref="M22:N22"/>
    <mergeCell ref="J13:K13"/>
    <mergeCell ref="J14:K14"/>
    <mergeCell ref="J19:K19"/>
    <mergeCell ref="M19:N19"/>
    <mergeCell ref="M11:N11"/>
    <mergeCell ref="M13:N13"/>
    <mergeCell ref="M14:N14"/>
    <mergeCell ref="I43:M43"/>
    <mergeCell ref="J22:K22"/>
    <mergeCell ref="J11:K11"/>
    <mergeCell ref="J6:O6"/>
    <mergeCell ref="J16:O16"/>
    <mergeCell ref="M27:N27"/>
    <mergeCell ref="J27:K27"/>
    <mergeCell ref="J25:K25"/>
    <mergeCell ref="M24:N24"/>
    <mergeCell ref="M25:N25"/>
    <mergeCell ref="J24:K24"/>
    <mergeCell ref="J29:K29"/>
    <mergeCell ref="M29:N29"/>
  </mergeCells>
  <phoneticPr fontId="1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Tamer Halawani</dc:creator>
  <cp:lastModifiedBy>Tamer Halawani</cp:lastModifiedBy>
  <dcterms:created xsi:type="dcterms:W3CDTF">2024-11-13T07:29:32Z</dcterms:created>
  <dcterms:modified xsi:type="dcterms:W3CDTF">2024-11-14T09:50:40Z</dcterms:modified>
</cp:coreProperties>
</file>